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0" windowHeight="7110" tabRatio="903" activeTab="0"/>
  </bookViews>
  <sheets>
    <sheet name="Résultat" sheetId="1" r:id="rId1"/>
    <sheet name="SR hyp 1" sheetId="2" r:id="rId2"/>
  </sheets>
  <definedNames>
    <definedName name="an">#REF!</definedName>
    <definedName name="ca">#REF!</definedName>
    <definedName name="cab">#REF!</definedName>
    <definedName name="cac">#REF!</definedName>
    <definedName name="catot">#REF!</definedName>
    <definedName name="coef">#REF!</definedName>
    <definedName name="coeff">#REF!</definedName>
    <definedName name="Durée1">#REF!</definedName>
    <definedName name="Mens">#REF!</definedName>
    <definedName name="Mode">#REF!</definedName>
    <definedName name="mois">#REF!</definedName>
    <definedName name="Montant1">#REF!</definedName>
    <definedName name="pl">#REF!</definedName>
    <definedName name="taux">#REF!</definedName>
    <definedName name="tot">#REF!</definedName>
    <definedName name="tva">#REF!</definedName>
    <definedName name="tva1">#REF!</definedName>
    <definedName name="tva2">#REF!</definedName>
    <definedName name="_xlnm.Print_Area" localSheetId="0">'Résultat'!$A$1:$D$50</definedName>
    <definedName name="_xlnm.Print_Area" localSheetId="1">'SR hyp 1'!$A$2:$F$51</definedName>
  </definedNames>
  <calcPr fullCalcOnLoad="1"/>
</workbook>
</file>

<file path=xl/sharedStrings.xml><?xml version="1.0" encoding="utf-8"?>
<sst xmlns="http://schemas.openxmlformats.org/spreadsheetml/2006/main" count="87" uniqueCount="64">
  <si>
    <t xml:space="preserve"> </t>
  </si>
  <si>
    <t>Impôts et taxes</t>
  </si>
  <si>
    <t>Charges financières</t>
  </si>
  <si>
    <t>CHARGES</t>
  </si>
  <si>
    <t>PRODUITS</t>
  </si>
  <si>
    <t>Achats</t>
  </si>
  <si>
    <t>Chiffre d'affaires</t>
  </si>
  <si>
    <t>Charges externes</t>
  </si>
  <si>
    <t>Charges de personnel</t>
  </si>
  <si>
    <t>Amortissements</t>
  </si>
  <si>
    <t>TOTAL CHARGES</t>
  </si>
  <si>
    <t>TOTAL PRODUITS</t>
  </si>
  <si>
    <t>CHARGES TOTALES</t>
  </si>
  <si>
    <t>SEUIL DE RENTABILITE</t>
  </si>
  <si>
    <t>ANNEE 1</t>
  </si>
  <si>
    <t>V ou F</t>
  </si>
  <si>
    <t>Taux de Var</t>
  </si>
  <si>
    <t>VARIABLES</t>
  </si>
  <si>
    <t>FIXES</t>
  </si>
  <si>
    <t>ACHATS</t>
  </si>
  <si>
    <t>Matières premières</t>
  </si>
  <si>
    <t>V</t>
  </si>
  <si>
    <t>Marchandises</t>
  </si>
  <si>
    <t>CHARGES EXTERNES</t>
  </si>
  <si>
    <t>F</t>
  </si>
  <si>
    <t>Assurances</t>
  </si>
  <si>
    <t>IMPOTS ET TAXES</t>
  </si>
  <si>
    <t>CHARGES DE PERSONNEL</t>
  </si>
  <si>
    <t>CHARGES SOCIA. EXPLOITANT</t>
  </si>
  <si>
    <t>CHARGES FINANCIERES</t>
  </si>
  <si>
    <t>Intérêts des emprunts</t>
  </si>
  <si>
    <t>CAPACITE D'AUTOFINANCEMENT</t>
  </si>
  <si>
    <t>Charges exceptionnelles</t>
  </si>
  <si>
    <t xml:space="preserve">Dotation amortissements </t>
  </si>
  <si>
    <t>(voir plan de financement)</t>
  </si>
  <si>
    <t>Impôt sur les bénéfices</t>
  </si>
  <si>
    <t>(cas des sociétés)</t>
  </si>
  <si>
    <t>TOTAL VAR./FIXES</t>
  </si>
  <si>
    <t>MARGE SUR COUT VARIABLE</t>
  </si>
  <si>
    <t>TAUX DE M/CV</t>
  </si>
  <si>
    <t>SR mensuel</t>
  </si>
  <si>
    <t>Variation de stock (SI - SF)</t>
  </si>
  <si>
    <t xml:space="preserve">COMPTE DE RESULTAT </t>
  </si>
  <si>
    <t>Emballages, fournitures diverses</t>
  </si>
  <si>
    <t>Matières Premières</t>
  </si>
  <si>
    <t>Ventes Marchandises</t>
  </si>
  <si>
    <t>Services bancaires</t>
  </si>
  <si>
    <t>Affranchissement</t>
  </si>
  <si>
    <t>Variation de stock</t>
  </si>
  <si>
    <t xml:space="preserve">BENEFICE </t>
  </si>
  <si>
    <t>Honoraires comptable</t>
  </si>
  <si>
    <t>Cotisations sociales</t>
  </si>
  <si>
    <t>Produits d'entretien</t>
  </si>
  <si>
    <t>Fournitures de bureau + équipement</t>
  </si>
  <si>
    <t>Electricité</t>
  </si>
  <si>
    <t>Eau, gaz, chauffage</t>
  </si>
  <si>
    <t>Location immobilière</t>
  </si>
  <si>
    <t>Location appareil TPE</t>
  </si>
  <si>
    <t>Commission achat CB</t>
  </si>
  <si>
    <t>Frais kilométriques</t>
  </si>
  <si>
    <t>Décoration</t>
  </si>
  <si>
    <t>Téléphone + internet</t>
  </si>
  <si>
    <t>Sacem</t>
  </si>
  <si>
    <t>Rémunération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</si>
</sst>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0.0%"/>
    <numFmt numFmtId="174" formatCode="#,##0.000"/>
    <numFmt numFmtId="175" formatCode="#,##0.00\ &quot;F&quot;"/>
    <numFmt numFmtId="176" formatCode="#,##0.00000"/>
    <numFmt numFmtId="177" formatCode="#,##0.00000000"/>
    <numFmt numFmtId="178" formatCode="#,##0.0000"/>
    <numFmt numFmtId="179" formatCode="#,##0.000000000000"/>
    <numFmt numFmtId="180" formatCode="#,##0.000000"/>
    <numFmt numFmtId="181" formatCode="0.00000000000"/>
    <numFmt numFmtId="182" formatCode="0.0000000000000"/>
    <numFmt numFmtId="183" formatCode="#,##0.000000\ &quot;F&quot;"/>
    <numFmt numFmtId="184" formatCode="#,##0.0000000\ &quot;F&quot;"/>
    <numFmt numFmtId="185" formatCode="_-* #,##0.0\ &quot;F&quot;_-;\-* #,##0.0\ &quot;F&quot;_-;_-* &quot;-&quot;??\ &quot;F&quot;_-;_-@_-"/>
    <numFmt numFmtId="186" formatCode="_-* #,##0\ &quot;F&quot;_-;\-* #,##0\ &quot;F&quot;_-;_-* &quot;-&quot;??\ &quot;F&quot;_-;_-@_-"/>
    <numFmt numFmtId="187" formatCode="0.0"/>
    <numFmt numFmtId="188" formatCode="0.0000"/>
    <numFmt numFmtId="189" formatCode="0.00000"/>
    <numFmt numFmtId="190" formatCode="0.000"/>
    <numFmt numFmtId="191" formatCode="#,##0\ _F"/>
    <numFmt numFmtId="192" formatCode="0.000000"/>
    <numFmt numFmtId="193" formatCode="#,##0.00\ _F"/>
    <numFmt numFmtId="194" formatCode="#,##0.0"/>
    <numFmt numFmtId="195" formatCode="_-* #,##0.0\ _F_-;\-* #,##0.0\ _F_-;_-* &quot;-&quot;??\ _F_-;_-@_-"/>
    <numFmt numFmtId="196" formatCode="_-* #,##0\ _F_-;\-* #,##0\ _F_-;_-* &quot;-&quot;??\ _F_-;_-@_-"/>
    <numFmt numFmtId="197" formatCode="#,##0.0000000"/>
    <numFmt numFmtId="198" formatCode="#,##0.000000000"/>
    <numFmt numFmtId="199" formatCode="#,##0.0000000000"/>
    <numFmt numFmtId="200" formatCode="#,##0.00000000000"/>
    <numFmt numFmtId="201" formatCode="#,##0.0000000000000"/>
    <numFmt numFmtId="202" formatCode="#,##0.00000000000000"/>
    <numFmt numFmtId="203" formatCode="#,##0.000000000000000"/>
    <numFmt numFmtId="204" formatCode="mm;"/>
    <numFmt numFmtId="205" formatCode="_-* #,##0.00\ [$€-1]_-;\-* #,##0.00\ [$€-1]_-;_-* &quot;-&quot;??\ [$€-1]_-;_-@_-"/>
    <numFmt numFmtId="206" formatCode="_-* #,##0\ [$€-1]_-;\-* #,##0\ [$€-1]_-;_-* &quot;-&quot;\ [$€-1]_-;_-@_-"/>
    <numFmt numFmtId="207" formatCode="mmm\-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name val="Book Antiqua"/>
      <family val="1"/>
    </font>
    <font>
      <b/>
      <sz val="11"/>
      <color indexed="12"/>
      <name val="Book Antiqua"/>
      <family val="1"/>
    </font>
    <font>
      <sz val="11"/>
      <color indexed="12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Continuous"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1" fillId="0" borderId="12" xfId="0" applyFont="1" applyBorder="1" applyAlignment="1">
      <alignment/>
    </xf>
    <xf numFmtId="0" fontId="9" fillId="0" borderId="13" xfId="0" applyFont="1" applyBorder="1" applyAlignment="1">
      <alignment/>
    </xf>
    <xf numFmtId="172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left" indent="1"/>
    </xf>
    <xf numFmtId="3" fontId="6" fillId="0" borderId="13" xfId="0" applyNumberFormat="1" applyFont="1" applyBorder="1" applyAlignment="1">
      <alignment horizontal="left" indent="1"/>
    </xf>
    <xf numFmtId="0" fontId="1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172" fontId="6" fillId="0" borderId="13" xfId="0" applyNumberFormat="1" applyFont="1" applyBorder="1" applyAlignment="1">
      <alignment horizontal="left" indent="1"/>
    </xf>
    <xf numFmtId="16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7" fillId="0" borderId="10" xfId="0" applyNumberFormat="1" applyFont="1" applyBorder="1" applyAlignment="1">
      <alignment horizontal="centerContinuous"/>
    </xf>
    <xf numFmtId="206" fontId="5" fillId="0" borderId="17" xfId="0" applyNumberFormat="1" applyFont="1" applyBorder="1" applyAlignment="1">
      <alignment horizontal="centerContinuous"/>
    </xf>
    <xf numFmtId="206" fontId="4" fillId="0" borderId="18" xfId="0" applyNumberFormat="1" applyFont="1" applyBorder="1" applyAlignment="1">
      <alignment/>
    </xf>
    <xf numFmtId="206" fontId="5" fillId="0" borderId="17" xfId="0" applyNumberFormat="1" applyFont="1" applyBorder="1" applyAlignment="1">
      <alignment/>
    </xf>
    <xf numFmtId="206" fontId="15" fillId="0" borderId="19" xfId="0" applyNumberFormat="1" applyFont="1" applyBorder="1" applyAlignment="1">
      <alignment/>
    </xf>
    <xf numFmtId="206" fontId="16" fillId="0" borderId="19" xfId="0" applyNumberFormat="1" applyFont="1" applyBorder="1" applyAlignment="1">
      <alignment/>
    </xf>
    <xf numFmtId="206" fontId="5" fillId="0" borderId="19" xfId="0" applyNumberFormat="1" applyFont="1" applyBorder="1" applyAlignment="1">
      <alignment/>
    </xf>
    <xf numFmtId="206" fontId="9" fillId="0" borderId="19" xfId="0" applyNumberFormat="1" applyFont="1" applyBorder="1" applyAlignment="1">
      <alignment/>
    </xf>
    <xf numFmtId="206" fontId="6" fillId="0" borderId="19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206" fontId="4" fillId="0" borderId="17" xfId="0" applyNumberFormat="1" applyFont="1" applyBorder="1" applyAlignment="1">
      <alignment/>
    </xf>
    <xf numFmtId="206" fontId="9" fillId="0" borderId="18" xfId="0" applyNumberFormat="1" applyFont="1" applyBorder="1" applyAlignment="1">
      <alignment/>
    </xf>
    <xf numFmtId="206" fontId="11" fillId="0" borderId="18" xfId="0" applyNumberFormat="1" applyFont="1" applyBorder="1" applyAlignment="1">
      <alignment/>
    </xf>
    <xf numFmtId="206" fontId="11" fillId="0" borderId="0" xfId="49" applyNumberFormat="1" applyFont="1" applyAlignment="1">
      <alignment/>
    </xf>
    <xf numFmtId="206" fontId="11" fillId="0" borderId="0" xfId="0" applyNumberFormat="1" applyFont="1" applyAlignment="1">
      <alignment/>
    </xf>
    <xf numFmtId="206" fontId="7" fillId="0" borderId="20" xfId="0" applyNumberFormat="1" applyFont="1" applyBorder="1" applyAlignment="1">
      <alignment horizontal="centerContinuous"/>
    </xf>
    <xf numFmtId="206" fontId="4" fillId="0" borderId="21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206" fontId="5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0" fontId="17" fillId="0" borderId="25" xfId="0" applyFont="1" applyBorder="1" applyAlignment="1">
      <alignment horizontal="center"/>
    </xf>
    <xf numFmtId="41" fontId="17" fillId="0" borderId="25" xfId="0" applyNumberFormat="1" applyFont="1" applyBorder="1" applyAlignment="1">
      <alignment/>
    </xf>
    <xf numFmtId="0" fontId="18" fillId="0" borderId="24" xfId="0" applyFont="1" applyBorder="1" applyAlignment="1">
      <alignment/>
    </xf>
    <xf numFmtId="41" fontId="17" fillId="0" borderId="23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9" fontId="17" fillId="0" borderId="23" xfId="0" applyNumberFormat="1" applyFont="1" applyBorder="1" applyAlignment="1">
      <alignment horizontal="center"/>
    </xf>
    <xf numFmtId="41" fontId="20" fillId="0" borderId="24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41" fontId="17" fillId="0" borderId="26" xfId="0" applyNumberFormat="1" applyFont="1" applyBorder="1" applyAlignment="1">
      <alignment/>
    </xf>
    <xf numFmtId="0" fontId="20" fillId="0" borderId="25" xfId="0" applyFont="1" applyBorder="1" applyAlignment="1">
      <alignment/>
    </xf>
    <xf numFmtId="41" fontId="20" fillId="0" borderId="25" xfId="0" applyNumberFormat="1" applyFont="1" applyBorder="1" applyAlignment="1">
      <alignment/>
    </xf>
    <xf numFmtId="0" fontId="17" fillId="0" borderId="27" xfId="0" applyFont="1" applyBorder="1" applyAlignment="1">
      <alignment/>
    </xf>
    <xf numFmtId="0" fontId="18" fillId="0" borderId="23" xfId="0" applyFont="1" applyBorder="1" applyAlignment="1">
      <alignment/>
    </xf>
    <xf numFmtId="41" fontId="20" fillId="0" borderId="2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41" fontId="20" fillId="0" borderId="23" xfId="0" applyNumberFormat="1" applyFont="1" applyBorder="1" applyAlignment="1">
      <alignment/>
    </xf>
    <xf numFmtId="0" fontId="17" fillId="0" borderId="2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0" fontId="21" fillId="0" borderId="2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8" xfId="0" applyFont="1" applyBorder="1" applyAlignment="1">
      <alignment horizontal="center"/>
    </xf>
    <xf numFmtId="0" fontId="21" fillId="0" borderId="23" xfId="0" applyFont="1" applyBorder="1" applyAlignment="1">
      <alignment/>
    </xf>
    <xf numFmtId="41" fontId="21" fillId="0" borderId="23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41" fontId="21" fillId="0" borderId="29" xfId="0" applyNumberFormat="1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3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zoomScale="75" zoomScaleNormal="75" zoomScalePageLayoutView="0" workbookViewId="0" topLeftCell="A1">
      <selection activeCell="C34" sqref="C34"/>
    </sheetView>
  </sheetViews>
  <sheetFormatPr defaultColWidth="11.421875" defaultRowHeight="12.75"/>
  <cols>
    <col min="1" max="1" width="43.140625" style="1" bestFit="1" customWidth="1"/>
    <col min="2" max="2" width="13.8515625" style="36" bestFit="1" customWidth="1"/>
    <col min="3" max="3" width="39.57421875" style="1" customWidth="1"/>
    <col min="4" max="4" width="14.7109375" style="36" customWidth="1"/>
    <col min="5" max="5" width="11.7109375" style="1" bestFit="1" customWidth="1"/>
    <col min="6" max="16384" width="11.421875" style="1" customWidth="1"/>
  </cols>
  <sheetData>
    <row r="1" ht="15.75" thickBot="1"/>
    <row r="2" spans="1:4" s="4" customFormat="1" ht="21" thickBot="1" thickTop="1">
      <c r="A2" s="22" t="s">
        <v>42</v>
      </c>
      <c r="B2" s="37"/>
      <c r="C2" s="3"/>
      <c r="D2" s="52"/>
    </row>
    <row r="3" ht="15.75" thickTop="1"/>
    <row r="4" ht="15.75" thickBot="1"/>
    <row r="5" spans="1:5" ht="15.75" thickTop="1">
      <c r="A5" s="20" t="s">
        <v>3</v>
      </c>
      <c r="B5" s="38"/>
      <c r="C5" s="21" t="s">
        <v>4</v>
      </c>
      <c r="D5" s="38"/>
      <c r="E5" s="6"/>
    </row>
    <row r="6" spans="1:4" ht="15.75" thickBot="1">
      <c r="A6" s="8"/>
      <c r="B6" s="39"/>
      <c r="C6" s="13"/>
      <c r="D6" s="53"/>
    </row>
    <row r="7" spans="1:4" ht="15.75" thickTop="1">
      <c r="A7" s="15"/>
      <c r="B7" s="40"/>
      <c r="C7" s="9"/>
      <c r="D7" s="40"/>
    </row>
    <row r="8" spans="1:5" ht="15">
      <c r="A8" s="24" t="s">
        <v>5</v>
      </c>
      <c r="B8" s="41">
        <f>+SUM(B9:B12)</f>
        <v>33029</v>
      </c>
      <c r="C8" s="25" t="s">
        <v>6</v>
      </c>
      <c r="D8" s="44">
        <f>SUM(D9:D10)</f>
        <v>71000</v>
      </c>
      <c r="E8" s="5"/>
    </row>
    <row r="9" spans="1:5" ht="15">
      <c r="A9" s="30" t="s">
        <v>44</v>
      </c>
      <c r="B9" s="42">
        <v>35781</v>
      </c>
      <c r="C9" s="34" t="s">
        <v>45</v>
      </c>
      <c r="D9" s="42">
        <v>71000</v>
      </c>
      <c r="E9" s="5"/>
    </row>
    <row r="10" spans="1:8" ht="15">
      <c r="A10" s="30" t="s">
        <v>22</v>
      </c>
      <c r="B10" s="42">
        <v>0</v>
      </c>
      <c r="C10" s="34"/>
      <c r="D10" s="42"/>
      <c r="E10" s="5"/>
      <c r="H10" s="5"/>
    </row>
    <row r="11" spans="1:8" ht="15">
      <c r="A11" s="30" t="s">
        <v>43</v>
      </c>
      <c r="B11" s="42">
        <v>0</v>
      </c>
      <c r="C11" s="34"/>
      <c r="D11" s="42"/>
      <c r="E11" s="5"/>
      <c r="H11" s="5"/>
    </row>
    <row r="12" spans="1:8" ht="15">
      <c r="A12" s="30" t="s">
        <v>41</v>
      </c>
      <c r="B12" s="42">
        <v>-2752</v>
      </c>
      <c r="C12" s="34"/>
      <c r="D12" s="45"/>
      <c r="E12" s="5"/>
      <c r="H12" s="5"/>
    </row>
    <row r="13" spans="1:4" ht="15">
      <c r="A13" s="27"/>
      <c r="B13" s="43"/>
      <c r="C13" s="34"/>
      <c r="D13" s="45"/>
    </row>
    <row r="14" spans="1:6" ht="15">
      <c r="A14" s="24" t="s">
        <v>7</v>
      </c>
      <c r="B14" s="44">
        <f>+SUM(B16:B29)</f>
        <v>12370</v>
      </c>
      <c r="C14" s="10"/>
      <c r="D14" s="46"/>
      <c r="F14" s="2"/>
    </row>
    <row r="15" spans="1:6" ht="15">
      <c r="A15" s="31" t="s">
        <v>52</v>
      </c>
      <c r="B15" s="42">
        <v>360</v>
      </c>
      <c r="C15" s="10"/>
      <c r="D15" s="46"/>
      <c r="F15" s="2"/>
    </row>
    <row r="16" spans="1:4" ht="15">
      <c r="A16" s="31" t="s">
        <v>53</v>
      </c>
      <c r="B16" s="42">
        <v>360</v>
      </c>
      <c r="C16" s="10"/>
      <c r="D16" s="46"/>
    </row>
    <row r="17" spans="1:4" ht="15">
      <c r="A17" s="31" t="s">
        <v>54</v>
      </c>
      <c r="B17" s="42">
        <v>1800</v>
      </c>
      <c r="C17" s="10"/>
      <c r="D17" s="46"/>
    </row>
    <row r="18" spans="1:4" ht="15">
      <c r="A18" s="31" t="s">
        <v>55</v>
      </c>
      <c r="B18" s="42">
        <v>500</v>
      </c>
      <c r="C18" s="10"/>
      <c r="D18" s="46"/>
    </row>
    <row r="19" spans="1:4" ht="15">
      <c r="A19" s="31" t="s">
        <v>56</v>
      </c>
      <c r="B19" s="42">
        <v>4800</v>
      </c>
      <c r="C19" s="10"/>
      <c r="D19" s="46"/>
    </row>
    <row r="20" spans="1:4" ht="15">
      <c r="A20" s="31" t="s">
        <v>25</v>
      </c>
      <c r="B20" s="42">
        <v>500</v>
      </c>
      <c r="C20" s="11"/>
      <c r="D20" s="54"/>
    </row>
    <row r="21" spans="1:4" ht="15">
      <c r="A21" s="31" t="s">
        <v>57</v>
      </c>
      <c r="B21" s="42">
        <v>300</v>
      </c>
      <c r="C21" s="11"/>
      <c r="D21" s="54"/>
    </row>
    <row r="22" spans="1:4" ht="15">
      <c r="A22" s="31" t="s">
        <v>58</v>
      </c>
      <c r="B22" s="42">
        <v>357</v>
      </c>
      <c r="C22" s="11"/>
      <c r="D22" s="54"/>
    </row>
    <row r="23" spans="1:4" s="6" customFormat="1" ht="15">
      <c r="A23" s="31" t="s">
        <v>50</v>
      </c>
      <c r="B23" s="42">
        <v>1800</v>
      </c>
      <c r="C23" s="11"/>
      <c r="D23" s="54"/>
    </row>
    <row r="24" spans="1:4" s="6" customFormat="1" ht="15">
      <c r="A24" s="31" t="s">
        <v>59</v>
      </c>
      <c r="B24" s="42">
        <v>643</v>
      </c>
      <c r="C24" s="11"/>
      <c r="D24" s="54"/>
    </row>
    <row r="25" spans="1:4" s="6" customFormat="1" ht="15">
      <c r="A25" s="31" t="s">
        <v>60</v>
      </c>
      <c r="B25" s="42">
        <v>150</v>
      </c>
      <c r="C25" s="11"/>
      <c r="D25" s="54"/>
    </row>
    <row r="26" spans="1:4" s="6" customFormat="1" ht="15">
      <c r="A26" s="31" t="s">
        <v>47</v>
      </c>
      <c r="B26" s="42">
        <v>120</v>
      </c>
      <c r="C26" s="11"/>
      <c r="D26" s="54"/>
    </row>
    <row r="27" spans="1:4" s="6" customFormat="1" ht="15">
      <c r="A27" s="31" t="s">
        <v>61</v>
      </c>
      <c r="B27" s="42">
        <v>600</v>
      </c>
      <c r="C27" s="11"/>
      <c r="D27" s="54"/>
    </row>
    <row r="28" spans="1:4" s="6" customFormat="1" ht="15">
      <c r="A28" s="31" t="s">
        <v>46</v>
      </c>
      <c r="B28" s="42">
        <v>240</v>
      </c>
      <c r="C28" s="11"/>
      <c r="D28" s="54"/>
    </row>
    <row r="29" spans="1:4" s="6" customFormat="1" ht="15">
      <c r="A29" s="31" t="s">
        <v>62</v>
      </c>
      <c r="B29" s="42">
        <v>200</v>
      </c>
      <c r="C29" s="11"/>
      <c r="D29" s="54"/>
    </row>
    <row r="30" spans="1:4" s="6" customFormat="1" ht="15">
      <c r="A30" s="31"/>
      <c r="B30" s="45"/>
      <c r="C30" s="11"/>
      <c r="D30" s="54"/>
    </row>
    <row r="31" spans="1:4" ht="15">
      <c r="A31" s="26" t="s">
        <v>1</v>
      </c>
      <c r="B31" s="44">
        <v>2622</v>
      </c>
      <c r="C31" s="11"/>
      <c r="D31" s="54"/>
    </row>
    <row r="32" spans="1:4" ht="15">
      <c r="A32" s="29"/>
      <c r="B32" s="46"/>
      <c r="C32" s="11"/>
      <c r="D32" s="54"/>
    </row>
    <row r="33" spans="1:6" ht="15">
      <c r="A33" s="26" t="s">
        <v>8</v>
      </c>
      <c r="B33" s="44">
        <f>SUM(B34:B36)</f>
        <v>6200</v>
      </c>
      <c r="C33" s="11"/>
      <c r="D33" s="54"/>
      <c r="F33" s="2"/>
    </row>
    <row r="34" spans="1:4" ht="15">
      <c r="A34" s="31" t="s">
        <v>63</v>
      </c>
      <c r="B34" s="42">
        <v>5000</v>
      </c>
      <c r="C34" s="11"/>
      <c r="D34" s="54"/>
    </row>
    <row r="35" spans="1:4" ht="15">
      <c r="A35" s="31" t="s">
        <v>51</v>
      </c>
      <c r="B35" s="42">
        <v>1200</v>
      </c>
      <c r="C35" s="11"/>
      <c r="D35" s="54"/>
    </row>
    <row r="36" spans="1:4" ht="15">
      <c r="A36" s="28"/>
      <c r="B36" s="42"/>
      <c r="C36" s="11"/>
      <c r="D36" s="54"/>
    </row>
    <row r="37" spans="1:4" ht="15">
      <c r="A37" s="26" t="s">
        <v>2</v>
      </c>
      <c r="B37" s="44">
        <v>1010</v>
      </c>
      <c r="C37" s="11"/>
      <c r="D37" s="54"/>
    </row>
    <row r="38" spans="1:4" ht="15">
      <c r="A38" s="16"/>
      <c r="B38" s="44"/>
      <c r="C38" s="11"/>
      <c r="D38" s="54"/>
    </row>
    <row r="39" spans="1:4" ht="15">
      <c r="A39" s="26" t="s">
        <v>9</v>
      </c>
      <c r="B39" s="44">
        <v>4357</v>
      </c>
      <c r="C39" s="11"/>
      <c r="D39" s="54"/>
    </row>
    <row r="40" spans="1:4" ht="15.75" thickBot="1">
      <c r="A40" s="17"/>
      <c r="B40" s="43"/>
      <c r="C40" s="12"/>
      <c r="D40" s="39"/>
    </row>
    <row r="41" spans="1:4" ht="15.75" thickTop="1">
      <c r="A41" s="18"/>
      <c r="B41" s="47"/>
      <c r="C41" s="10"/>
      <c r="D41" s="46"/>
    </row>
    <row r="42" spans="1:4" ht="15.75" thickBot="1">
      <c r="A42" s="19" t="s">
        <v>10</v>
      </c>
      <c r="B42" s="48">
        <f>B8+B14+B31+B33+B37+B39</f>
        <v>59588</v>
      </c>
      <c r="C42" s="19" t="s">
        <v>11</v>
      </c>
      <c r="D42" s="48">
        <f>D8</f>
        <v>71000</v>
      </c>
    </row>
    <row r="43" spans="1:4" ht="15.75" thickTop="1">
      <c r="A43" s="7"/>
      <c r="B43" s="47"/>
      <c r="C43" s="15"/>
      <c r="D43" s="40"/>
    </row>
    <row r="44" spans="1:4" ht="15.75" thickBot="1">
      <c r="A44" s="23" t="s">
        <v>49</v>
      </c>
      <c r="B44" s="49">
        <f>D42-B42</f>
        <v>11412</v>
      </c>
      <c r="C44" s="14"/>
      <c r="D44" s="55"/>
    </row>
    <row r="45" ht="15.75" thickTop="1"/>
    <row r="46" spans="1:3" ht="15">
      <c r="A46" s="32"/>
      <c r="B46" s="50"/>
      <c r="C46" s="35"/>
    </row>
    <row r="47" spans="1:3" ht="15">
      <c r="A47" s="32"/>
      <c r="B47" s="50"/>
      <c r="C47" s="1" t="s">
        <v>0</v>
      </c>
    </row>
    <row r="48" spans="1:2" ht="15">
      <c r="A48" s="32"/>
      <c r="B48" s="51"/>
    </row>
    <row r="49" ht="15">
      <c r="A49" s="33"/>
    </row>
    <row r="50" spans="1:2" ht="15">
      <c r="A50" s="32"/>
      <c r="B50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  <headerFooter alignWithMargins="0">
    <oddFooter>&amp;L&amp;"Book Antiqua,Normal"&amp;9BGE
Seuil de rentabilité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40.28125" style="56" customWidth="1"/>
    <col min="2" max="2" width="13.28125" style="56" customWidth="1"/>
    <col min="3" max="3" width="11.8515625" style="56" customWidth="1"/>
    <col min="4" max="4" width="13.421875" style="56" customWidth="1"/>
    <col min="5" max="5" width="14.28125" style="56" bestFit="1" customWidth="1"/>
    <col min="6" max="6" width="12.00390625" style="56" bestFit="1" customWidth="1"/>
    <col min="7" max="16384" width="11.421875" style="56" customWidth="1"/>
  </cols>
  <sheetData>
    <row r="2" spans="1:6" ht="14.25">
      <c r="A2" s="57" t="s">
        <v>13</v>
      </c>
      <c r="B2" s="58"/>
      <c r="C2" s="58"/>
      <c r="D2" s="58"/>
      <c r="E2" s="58"/>
      <c r="F2" s="58"/>
    </row>
    <row r="3" spans="1:6" ht="14.25">
      <c r="A3" s="59"/>
      <c r="B3" s="60" t="s">
        <v>14</v>
      </c>
      <c r="C3" s="61" t="s">
        <v>15</v>
      </c>
      <c r="D3" s="61" t="s">
        <v>16</v>
      </c>
      <c r="E3" s="61" t="s">
        <v>17</v>
      </c>
      <c r="F3" s="61" t="s">
        <v>18</v>
      </c>
    </row>
    <row r="4" spans="1:6" ht="14.25">
      <c r="A4" s="59"/>
      <c r="B4" s="62"/>
      <c r="C4" s="63"/>
      <c r="D4" s="63"/>
      <c r="E4" s="64"/>
      <c r="F4" s="64"/>
    </row>
    <row r="5" spans="1:6" ht="14.25">
      <c r="A5" s="65" t="s">
        <v>19</v>
      </c>
      <c r="B5" s="66">
        <f>SUM(B6:B8)</f>
        <v>33029</v>
      </c>
      <c r="C5" s="67"/>
      <c r="D5" s="67"/>
      <c r="E5" s="66"/>
      <c r="F5" s="66"/>
    </row>
    <row r="6" spans="1:6" ht="14.25">
      <c r="A6" s="59" t="s">
        <v>20</v>
      </c>
      <c r="B6" s="66">
        <f>Résultat!B9</f>
        <v>35781</v>
      </c>
      <c r="C6" s="67" t="s">
        <v>21</v>
      </c>
      <c r="D6" s="68">
        <v>1</v>
      </c>
      <c r="E6" s="66">
        <f>IF(D6&gt;0%,B6*D6,0)</f>
        <v>35781</v>
      </c>
      <c r="F6" s="66">
        <f>B6-E6</f>
        <v>0</v>
      </c>
    </row>
    <row r="7" spans="1:6" ht="14.25">
      <c r="A7" s="59" t="s">
        <v>22</v>
      </c>
      <c r="B7" s="66">
        <f>Résultat!B10</f>
        <v>0</v>
      </c>
      <c r="C7" s="67" t="s">
        <v>21</v>
      </c>
      <c r="D7" s="68">
        <v>1</v>
      </c>
      <c r="E7" s="66">
        <f>IF(D7&gt;0%,B7*D7,0)</f>
        <v>0</v>
      </c>
      <c r="F7" s="66">
        <f>B7-E7</f>
        <v>0</v>
      </c>
    </row>
    <row r="8" spans="1:6" ht="14.25">
      <c r="A8" s="59" t="s">
        <v>48</v>
      </c>
      <c r="B8" s="66">
        <f>Résultat!B12</f>
        <v>-2752</v>
      </c>
      <c r="C8" s="67" t="s">
        <v>21</v>
      </c>
      <c r="D8" s="68">
        <v>1</v>
      </c>
      <c r="E8" s="66">
        <f>IF(D8&gt;0%,B8*D8,0)</f>
        <v>-2752</v>
      </c>
      <c r="F8" s="66">
        <f>B8-E8</f>
        <v>0</v>
      </c>
    </row>
    <row r="9" spans="1:6" ht="14.25">
      <c r="A9" s="59"/>
      <c r="B9" s="66"/>
      <c r="C9" s="67"/>
      <c r="D9" s="68"/>
      <c r="E9" s="66"/>
      <c r="F9" s="66"/>
    </row>
    <row r="10" spans="1:6" ht="14.25">
      <c r="A10" s="65" t="s">
        <v>23</v>
      </c>
      <c r="B10" s="66">
        <f>+Résultat!B14</f>
        <v>12370</v>
      </c>
      <c r="C10" s="67"/>
      <c r="D10" s="68"/>
      <c r="E10" s="66"/>
      <c r="F10" s="66"/>
    </row>
    <row r="11" spans="1:6" ht="14.25">
      <c r="A11" s="62" t="str">
        <f>Résultat!A15</f>
        <v>Produits d'entretien</v>
      </c>
      <c r="B11" s="66">
        <f>Résultat!B15</f>
        <v>360</v>
      </c>
      <c r="C11" s="67" t="s">
        <v>24</v>
      </c>
      <c r="D11" s="68">
        <v>0</v>
      </c>
      <c r="E11" s="66">
        <f>IF(D11&gt;0%,B11*D11,0)</f>
        <v>0</v>
      </c>
      <c r="F11" s="66">
        <f>B11-E11</f>
        <v>360</v>
      </c>
    </row>
    <row r="12" spans="1:6" ht="14.25">
      <c r="A12" s="62" t="str">
        <f>Résultat!A16</f>
        <v>Fournitures de bureau + équipement</v>
      </c>
      <c r="B12" s="66">
        <f>Résultat!B16</f>
        <v>360</v>
      </c>
      <c r="C12" s="67" t="s">
        <v>24</v>
      </c>
      <c r="D12" s="68">
        <v>0</v>
      </c>
      <c r="E12" s="66">
        <f>IF(D12&gt;0%,B12*D12,0)</f>
        <v>0</v>
      </c>
      <c r="F12" s="66">
        <f>B12-E12</f>
        <v>360</v>
      </c>
    </row>
    <row r="13" spans="1:6" ht="14.25">
      <c r="A13" s="62" t="str">
        <f>Résultat!A17</f>
        <v>Electricité</v>
      </c>
      <c r="B13" s="66">
        <f>Résultat!B17</f>
        <v>1800</v>
      </c>
      <c r="C13" s="67" t="s">
        <v>24</v>
      </c>
      <c r="D13" s="68">
        <v>0</v>
      </c>
      <c r="E13" s="66"/>
      <c r="F13" s="66">
        <f>B13</f>
        <v>1800</v>
      </c>
    </row>
    <row r="14" spans="1:6" ht="14.25">
      <c r="A14" s="62" t="str">
        <f>Résultat!A18</f>
        <v>Eau, gaz, chauffage</v>
      </c>
      <c r="B14" s="66">
        <f>Résultat!B18</f>
        <v>500</v>
      </c>
      <c r="C14" s="67" t="s">
        <v>24</v>
      </c>
      <c r="D14" s="68">
        <v>0</v>
      </c>
      <c r="E14" s="66">
        <f aca="true" t="shared" si="0" ref="E14:E26">IF(D14&gt;0%,B14*D14,0)</f>
        <v>0</v>
      </c>
      <c r="F14" s="66">
        <f aca="true" t="shared" si="1" ref="F14:F26">B14-E14</f>
        <v>500</v>
      </c>
    </row>
    <row r="15" spans="1:6" ht="14.25">
      <c r="A15" s="62" t="str">
        <f>Résultat!A19</f>
        <v>Location immobilière</v>
      </c>
      <c r="B15" s="66">
        <f>Résultat!B19</f>
        <v>4800</v>
      </c>
      <c r="C15" s="67" t="s">
        <v>24</v>
      </c>
      <c r="D15" s="68">
        <v>0</v>
      </c>
      <c r="E15" s="66">
        <f t="shared" si="0"/>
        <v>0</v>
      </c>
      <c r="F15" s="66">
        <f t="shared" si="1"/>
        <v>4800</v>
      </c>
    </row>
    <row r="16" spans="1:6" ht="14.25">
      <c r="A16" s="62" t="str">
        <f>Résultat!A20</f>
        <v>Assurances</v>
      </c>
      <c r="B16" s="66">
        <f>Résultat!B20</f>
        <v>500</v>
      </c>
      <c r="C16" s="67" t="s">
        <v>24</v>
      </c>
      <c r="D16" s="68">
        <v>0</v>
      </c>
      <c r="E16" s="66">
        <f t="shared" si="0"/>
        <v>0</v>
      </c>
      <c r="F16" s="66">
        <f t="shared" si="1"/>
        <v>500</v>
      </c>
    </row>
    <row r="17" spans="1:6" ht="14.25">
      <c r="A17" s="62" t="str">
        <f>Résultat!A21</f>
        <v>Location appareil TPE</v>
      </c>
      <c r="B17" s="66">
        <f>Résultat!B21</f>
        <v>300</v>
      </c>
      <c r="C17" s="67" t="s">
        <v>24</v>
      </c>
      <c r="D17" s="68">
        <v>0</v>
      </c>
      <c r="E17" s="66">
        <f t="shared" si="0"/>
        <v>0</v>
      </c>
      <c r="F17" s="66">
        <f t="shared" si="1"/>
        <v>300</v>
      </c>
    </row>
    <row r="18" spans="1:6" ht="14.25">
      <c r="A18" s="62" t="str">
        <f>Résultat!A22</f>
        <v>Commission achat CB</v>
      </c>
      <c r="B18" s="66">
        <f>Résultat!B22</f>
        <v>357</v>
      </c>
      <c r="C18" s="67" t="s">
        <v>21</v>
      </c>
      <c r="D18" s="68">
        <v>1</v>
      </c>
      <c r="E18" s="66">
        <f t="shared" si="0"/>
        <v>357</v>
      </c>
      <c r="F18" s="66">
        <f t="shared" si="1"/>
        <v>0</v>
      </c>
    </row>
    <row r="19" spans="1:6" ht="14.25">
      <c r="A19" s="62" t="str">
        <f>Résultat!A23</f>
        <v>Honoraires comptable</v>
      </c>
      <c r="B19" s="66">
        <f>Résultat!B23</f>
        <v>1800</v>
      </c>
      <c r="C19" s="67" t="s">
        <v>24</v>
      </c>
      <c r="D19" s="68">
        <v>0</v>
      </c>
      <c r="E19" s="66">
        <f t="shared" si="0"/>
        <v>0</v>
      </c>
      <c r="F19" s="66">
        <f t="shared" si="1"/>
        <v>1800</v>
      </c>
    </row>
    <row r="20" spans="1:6" ht="14.25">
      <c r="A20" s="62" t="str">
        <f>Résultat!A24</f>
        <v>Frais kilométriques</v>
      </c>
      <c r="B20" s="66">
        <f>Résultat!B24</f>
        <v>643</v>
      </c>
      <c r="C20" s="67" t="s">
        <v>21</v>
      </c>
      <c r="D20" s="68">
        <v>0.5</v>
      </c>
      <c r="E20" s="66">
        <f t="shared" si="0"/>
        <v>321.5</v>
      </c>
      <c r="F20" s="66">
        <f t="shared" si="1"/>
        <v>321.5</v>
      </c>
    </row>
    <row r="21" spans="1:6" ht="14.25">
      <c r="A21" s="62" t="str">
        <f>Résultat!A25</f>
        <v>Décoration</v>
      </c>
      <c r="B21" s="66">
        <f>Résultat!B25</f>
        <v>150</v>
      </c>
      <c r="C21" s="67" t="s">
        <v>24</v>
      </c>
      <c r="D21" s="68">
        <v>0</v>
      </c>
      <c r="E21" s="66">
        <f t="shared" si="0"/>
        <v>0</v>
      </c>
      <c r="F21" s="66">
        <f t="shared" si="1"/>
        <v>150</v>
      </c>
    </row>
    <row r="22" spans="1:6" ht="14.25">
      <c r="A22" s="62" t="str">
        <f>Résultat!A26</f>
        <v>Affranchissement</v>
      </c>
      <c r="B22" s="66">
        <f>Résultat!B26</f>
        <v>120</v>
      </c>
      <c r="C22" s="67" t="s">
        <v>24</v>
      </c>
      <c r="D22" s="68">
        <v>0</v>
      </c>
      <c r="E22" s="66">
        <f t="shared" si="0"/>
        <v>0</v>
      </c>
      <c r="F22" s="66">
        <f t="shared" si="1"/>
        <v>120</v>
      </c>
    </row>
    <row r="23" spans="1:6" ht="14.25">
      <c r="A23" s="62" t="str">
        <f>Résultat!A27</f>
        <v>Téléphone + internet</v>
      </c>
      <c r="B23" s="66">
        <f>Résultat!B27</f>
        <v>600</v>
      </c>
      <c r="C23" s="67" t="s">
        <v>24</v>
      </c>
      <c r="D23" s="68">
        <v>0</v>
      </c>
      <c r="E23" s="66">
        <f t="shared" si="0"/>
        <v>0</v>
      </c>
      <c r="F23" s="66">
        <f t="shared" si="1"/>
        <v>600</v>
      </c>
    </row>
    <row r="24" spans="1:6" ht="14.25">
      <c r="A24" s="62" t="str">
        <f>Résultat!A28</f>
        <v>Services bancaires</v>
      </c>
      <c r="B24" s="66">
        <f>Résultat!B28</f>
        <v>240</v>
      </c>
      <c r="C24" s="67" t="s">
        <v>24</v>
      </c>
      <c r="D24" s="68">
        <v>0</v>
      </c>
      <c r="E24" s="66">
        <f t="shared" si="0"/>
        <v>0</v>
      </c>
      <c r="F24" s="66">
        <f t="shared" si="1"/>
        <v>240</v>
      </c>
    </row>
    <row r="25" spans="1:6" ht="14.25">
      <c r="A25" s="62" t="str">
        <f>Résultat!A29</f>
        <v>Sacem</v>
      </c>
      <c r="B25" s="66">
        <f>Résultat!B29</f>
        <v>200</v>
      </c>
      <c r="C25" s="67" t="s">
        <v>24</v>
      </c>
      <c r="D25" s="68">
        <v>0</v>
      </c>
      <c r="E25" s="66">
        <f t="shared" si="0"/>
        <v>0</v>
      </c>
      <c r="F25" s="66">
        <f t="shared" si="1"/>
        <v>200</v>
      </c>
    </row>
    <row r="26" spans="1:6" ht="14.25">
      <c r="A26" s="65" t="s">
        <v>26</v>
      </c>
      <c r="B26" s="66">
        <f>Résultat!B31</f>
        <v>2622</v>
      </c>
      <c r="C26" s="67" t="s">
        <v>21</v>
      </c>
      <c r="D26" s="68">
        <v>1</v>
      </c>
      <c r="E26" s="66">
        <f t="shared" si="0"/>
        <v>2622</v>
      </c>
      <c r="F26" s="66">
        <f t="shared" si="1"/>
        <v>0</v>
      </c>
    </row>
    <row r="27" spans="1:6" ht="14.25">
      <c r="A27" s="59"/>
      <c r="B27" s="66"/>
      <c r="C27" s="67"/>
      <c r="D27" s="68"/>
      <c r="E27" s="66"/>
      <c r="F27" s="66"/>
    </row>
    <row r="28" spans="1:6" ht="14.25">
      <c r="A28" s="65" t="s">
        <v>27</v>
      </c>
      <c r="B28" s="66">
        <f>SUM(B29:B29)</f>
        <v>5000</v>
      </c>
      <c r="C28" s="67"/>
      <c r="D28" s="68"/>
      <c r="E28" s="66"/>
      <c r="F28" s="66"/>
    </row>
    <row r="29" spans="1:6" ht="14.25">
      <c r="A29" s="62" t="str">
        <f>Résultat!A34</f>
        <v>Rémunération</v>
      </c>
      <c r="B29" s="66">
        <f>Résultat!B34</f>
        <v>5000</v>
      </c>
      <c r="C29" s="67" t="s">
        <v>24</v>
      </c>
      <c r="D29" s="68">
        <v>0</v>
      </c>
      <c r="E29" s="66">
        <f>IF(D29&gt;0%,B29*D29,0)</f>
        <v>0</v>
      </c>
      <c r="F29" s="66">
        <f>B29-E29</f>
        <v>5000</v>
      </c>
    </row>
    <row r="30" spans="1:6" ht="14.25">
      <c r="A30" s="62"/>
      <c r="B30" s="66"/>
      <c r="C30" s="67"/>
      <c r="D30" s="68"/>
      <c r="E30" s="66"/>
      <c r="F30" s="66"/>
    </row>
    <row r="31" spans="1:6" ht="14.25">
      <c r="A31" s="65" t="s">
        <v>28</v>
      </c>
      <c r="B31" s="66">
        <f>Résultat!B35</f>
        <v>1200</v>
      </c>
      <c r="C31" s="67" t="s">
        <v>24</v>
      </c>
      <c r="D31" s="68">
        <v>0</v>
      </c>
      <c r="E31" s="66">
        <f>IF(D31&gt;0%,B31*D31,0)</f>
        <v>0</v>
      </c>
      <c r="F31" s="66">
        <f>B31-E31</f>
        <v>1200</v>
      </c>
    </row>
    <row r="32" spans="1:6" ht="14.25">
      <c r="A32" s="59"/>
      <c r="B32" s="66"/>
      <c r="C32" s="67"/>
      <c r="D32" s="68"/>
      <c r="E32" s="66"/>
      <c r="F32" s="66"/>
    </row>
    <row r="33" spans="1:6" ht="14.25">
      <c r="A33" s="65" t="s">
        <v>29</v>
      </c>
      <c r="B33" s="66">
        <f>B34</f>
        <v>1010</v>
      </c>
      <c r="C33" s="67"/>
      <c r="D33" s="68"/>
      <c r="E33" s="66"/>
      <c r="F33" s="66"/>
    </row>
    <row r="34" spans="1:6" ht="14.25">
      <c r="A34" s="59" t="s">
        <v>30</v>
      </c>
      <c r="B34" s="66">
        <f>Résultat!B37</f>
        <v>1010</v>
      </c>
      <c r="C34" s="67" t="s">
        <v>24</v>
      </c>
      <c r="D34" s="68">
        <v>0</v>
      </c>
      <c r="E34" s="66">
        <f>IF(D34&gt;0%,B34*D34,0)</f>
        <v>0</v>
      </c>
      <c r="F34" s="66">
        <f>B34-E34</f>
        <v>1010</v>
      </c>
    </row>
    <row r="35" spans="1:6" ht="14.25">
      <c r="A35" s="59"/>
      <c r="B35" s="66"/>
      <c r="C35" s="67"/>
      <c r="D35" s="68"/>
      <c r="E35" s="66"/>
      <c r="F35" s="66"/>
    </row>
    <row r="36" spans="1:6" ht="14.25">
      <c r="A36" s="65" t="s">
        <v>31</v>
      </c>
      <c r="B36" s="69">
        <v>12522</v>
      </c>
      <c r="C36" s="67"/>
      <c r="D36" s="68"/>
      <c r="E36" s="66"/>
      <c r="F36" s="66"/>
    </row>
    <row r="37" spans="1:6" ht="14.25">
      <c r="A37" s="59"/>
      <c r="B37" s="66"/>
      <c r="C37" s="67"/>
      <c r="D37" s="68"/>
      <c r="E37" s="66"/>
      <c r="F37" s="66"/>
    </row>
    <row r="38" spans="1:6" ht="14.25">
      <c r="A38" s="59" t="s">
        <v>32</v>
      </c>
      <c r="B38" s="66"/>
      <c r="C38" s="67"/>
      <c r="D38" s="68"/>
      <c r="E38" s="66"/>
      <c r="F38" s="66"/>
    </row>
    <row r="39" spans="1:6" ht="14.25">
      <c r="A39" s="59" t="s">
        <v>33</v>
      </c>
      <c r="B39" s="66">
        <f>Résultat!B39</f>
        <v>4357</v>
      </c>
      <c r="C39" s="67" t="s">
        <v>24</v>
      </c>
      <c r="D39" s="68">
        <v>0</v>
      </c>
      <c r="E39" s="66">
        <f>IF(D39&gt;0%,B39*D39,0)</f>
        <v>0</v>
      </c>
      <c r="F39" s="66">
        <f>B39-E39</f>
        <v>4357</v>
      </c>
    </row>
    <row r="40" spans="1:6" ht="14.25">
      <c r="A40" s="59" t="s">
        <v>34</v>
      </c>
      <c r="B40" s="66"/>
      <c r="C40" s="67"/>
      <c r="D40" s="67"/>
      <c r="E40" s="66"/>
      <c r="F40" s="66"/>
    </row>
    <row r="41" spans="1:6" ht="14.25">
      <c r="A41" s="59" t="s">
        <v>35</v>
      </c>
      <c r="B41" s="66"/>
      <c r="C41" s="67"/>
      <c r="D41" s="67"/>
      <c r="E41" s="66"/>
      <c r="F41" s="66"/>
    </row>
    <row r="42" spans="1:6" ht="14.25">
      <c r="A42" s="59" t="s">
        <v>36</v>
      </c>
      <c r="B42" s="66"/>
      <c r="C42" s="70"/>
      <c r="D42" s="70"/>
      <c r="E42" s="71"/>
      <c r="F42" s="71"/>
    </row>
    <row r="43" spans="1:6" ht="14.25">
      <c r="A43" s="72"/>
      <c r="B43" s="73"/>
      <c r="D43" s="74"/>
      <c r="E43" s="64"/>
      <c r="F43" s="64"/>
    </row>
    <row r="44" spans="1:6" ht="14.25">
      <c r="A44" s="75" t="s">
        <v>12</v>
      </c>
      <c r="B44" s="76">
        <f>E44+F44</f>
        <v>59948</v>
      </c>
      <c r="C44" s="77" t="s">
        <v>37</v>
      </c>
      <c r="D44" s="78"/>
      <c r="E44" s="76">
        <f>SUM(E6:E42)</f>
        <v>36329.5</v>
      </c>
      <c r="F44" s="76">
        <f>SUM(F11:F42)</f>
        <v>23618.5</v>
      </c>
    </row>
    <row r="45" spans="1:6" ht="14.25">
      <c r="A45" s="79"/>
      <c r="B45" s="80"/>
      <c r="D45" s="81"/>
      <c r="E45" s="59"/>
      <c r="F45" s="59"/>
    </row>
    <row r="46" spans="1:6" ht="14.25">
      <c r="A46" s="75" t="s">
        <v>38</v>
      </c>
      <c r="B46" s="76">
        <f>Résultat!D8-'SR hyp 1'!E44</f>
        <v>34670.5</v>
      </c>
      <c r="C46" s="82" t="s">
        <v>39</v>
      </c>
      <c r="D46" s="83"/>
      <c r="E46" s="84">
        <f>B46/Résultat!D8</f>
        <v>0.4883169014084507</v>
      </c>
      <c r="F46" s="81"/>
    </row>
    <row r="47" spans="1:6" ht="14.25">
      <c r="A47" s="79"/>
      <c r="B47" s="80"/>
      <c r="D47" s="85"/>
      <c r="E47" s="67"/>
      <c r="F47" s="86"/>
    </row>
    <row r="48" spans="1:6" ht="14.25">
      <c r="A48" s="87" t="s">
        <v>13</v>
      </c>
      <c r="B48" s="88">
        <f>F44/E46</f>
        <v>48367.15651634675</v>
      </c>
      <c r="D48" s="85"/>
      <c r="E48" s="67"/>
      <c r="F48" s="86"/>
    </row>
    <row r="49" spans="1:6" ht="15" thickBot="1">
      <c r="A49" s="59"/>
      <c r="B49" s="66"/>
      <c r="E49" s="59"/>
      <c r="F49" s="81"/>
    </row>
    <row r="50" spans="1:6" ht="15" thickBot="1">
      <c r="A50" s="89" t="s">
        <v>40</v>
      </c>
      <c r="B50" s="90">
        <f>B48/12</f>
        <v>4030.5963763622294</v>
      </c>
      <c r="C50" s="58"/>
      <c r="D50" s="58"/>
      <c r="E50" s="91"/>
      <c r="F50" s="9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CHARTIER</dc:creator>
  <cp:keywords/>
  <dc:description/>
  <cp:lastModifiedBy>Caroline François</cp:lastModifiedBy>
  <cp:lastPrinted>2012-06-13T08:48:23Z</cp:lastPrinted>
  <dcterms:created xsi:type="dcterms:W3CDTF">1999-03-08T14:07:03Z</dcterms:created>
  <dcterms:modified xsi:type="dcterms:W3CDTF">2018-05-28T11:52:24Z</dcterms:modified>
  <cp:category/>
  <cp:version/>
  <cp:contentType/>
  <cp:contentStatus/>
</cp:coreProperties>
</file>